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<sst xmlns="http://schemas.openxmlformats.org/spreadsheetml/2006/main" count="91" uniqueCount="73">
  <si>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Project A</t>
  </si>
  <si>
    <t>Year 1</t>
  </si>
  <si>
    <t>Teacher Stipends</t>
  </si>
  <si>
    <t>Team Leader Stipends</t>
  </si>
  <si>
    <t>SpringBoard / School within a School Model</t>
  </si>
  <si>
    <t>Notes</t>
  </si>
  <si>
    <t>Scanners</t>
  </si>
  <si>
    <t>TOTAL Project A</t>
  </si>
  <si>
    <t>Project B</t>
  </si>
  <si>
    <t>Sources of funds for Project A:</t>
  </si>
  <si>
    <t>SpringBoard Math and ELA Workbooks</t>
  </si>
  <si>
    <t>TOTAL Project B</t>
  </si>
  <si>
    <t>TOTAL PROJECTS A &amp; B</t>
  </si>
  <si>
    <r>
      <t xml:space="preserve">Picower </t>
    </r>
    <r>
      <rPr>
        <sz val="8"/>
        <rFont val="Arial"/>
        <family val="2"/>
      </rPr>
      <t>(Requested)</t>
    </r>
  </si>
  <si>
    <r>
      <t xml:space="preserve">Palm Beach County </t>
    </r>
    <r>
      <rPr>
        <sz val="8"/>
        <rFont val="Arial"/>
        <family val="2"/>
      </rPr>
      <t>(Direct support and In-Kind)</t>
    </r>
  </si>
  <si>
    <r>
      <t xml:space="preserve">College Board </t>
    </r>
    <r>
      <rPr>
        <sz val="8"/>
        <rFont val="Arial"/>
        <family val="2"/>
      </rPr>
      <t>(In-Kind)</t>
    </r>
  </si>
  <si>
    <t>$400/school</t>
  </si>
  <si>
    <t>$3.25/subject/student; two subjects</t>
  </si>
  <si>
    <t>Materials</t>
  </si>
  <si>
    <t>Personnel</t>
  </si>
  <si>
    <t>$500/leader; one leader at each school</t>
  </si>
  <si>
    <t>Fringe</t>
  </si>
  <si>
    <t>Calculators: Middle Schools</t>
  </si>
  <si>
    <t>Calculators: High Schools</t>
  </si>
  <si>
    <t>Sets of 10 at $886.69/set; 2 sets/school; yr1 9th grade, yr2 10th grade</t>
  </si>
  <si>
    <t>Sub-Total</t>
  </si>
  <si>
    <t>After school planning time: $500/teacher, 103 teachers</t>
  </si>
  <si>
    <t>$100/ teacher/day; 103 teachers * 4 days of training</t>
  </si>
  <si>
    <t>$90/day for 3 days; subs for 103 teachers</t>
  </si>
  <si>
    <t>Travel</t>
  </si>
  <si>
    <t>Conference Fees</t>
  </si>
  <si>
    <t>Supplies</t>
  </si>
  <si>
    <t>Fax, copiers, postage, paper, etc…</t>
  </si>
  <si>
    <t>Evaluation</t>
  </si>
  <si>
    <t>25% of total expenses</t>
  </si>
  <si>
    <t>Organizational Resource Teacher</t>
  </si>
  <si>
    <t>Viki Holmquist (salary of $65,000 plus extra 20 duty days at rate of $331.63/day)</t>
  </si>
  <si>
    <t>Curriculum Resource Teacher</t>
  </si>
  <si>
    <t>Program Assistant</t>
  </si>
  <si>
    <t>100% of time</t>
  </si>
  <si>
    <t>50% of time</t>
  </si>
  <si>
    <t xml:space="preserve">$100/teacher/day; 2 4-day workshops, 5 1-day workshops; 30 attendees </t>
  </si>
  <si>
    <t>18% +$6,000 for health insurance for 2 employees</t>
  </si>
  <si>
    <t>18% for project director (+$6,000 for health insurance) and teachers; 3.8% for substitutes</t>
  </si>
  <si>
    <t>FCAT/Pacesetter Workshops</t>
  </si>
  <si>
    <t>Two 4-day workshops at $15,000 each ($500/participant)</t>
  </si>
  <si>
    <t>Direct Program</t>
  </si>
  <si>
    <t>Food and materials for workshops</t>
  </si>
  <si>
    <t>Professional Development in Palm Beach</t>
  </si>
  <si>
    <t>Includes: computer equipment, facilities, copier, fax, and staff time</t>
  </si>
  <si>
    <t>Expenses</t>
  </si>
  <si>
    <t>Total Expenses</t>
  </si>
  <si>
    <t xml:space="preserve">Travel/lodging for project staff to attend meetings and conferences </t>
  </si>
  <si>
    <t>Salary with COLA</t>
  </si>
  <si>
    <t>Substitutes (During school year)</t>
  </si>
  <si>
    <t>Teacher Overtime (Summer stipends)</t>
  </si>
  <si>
    <t>Project Director (Resource teacher)</t>
  </si>
  <si>
    <t>Two staff to 32 school visits at 750 miles/month/person at $.405/mile</t>
  </si>
  <si>
    <r>
      <t>Pre-AP and AP Workshops</t>
    </r>
    <r>
      <rPr>
        <b/>
        <sz val="8"/>
        <rFont val="Arial"/>
        <family val="2"/>
      </rPr>
      <t>**</t>
    </r>
  </si>
  <si>
    <t>AP Teaching and Learning Conference</t>
  </si>
  <si>
    <t>$160/teacher; 100 teachers</t>
  </si>
  <si>
    <t>Year 2*</t>
  </si>
  <si>
    <t>Year 3*</t>
  </si>
  <si>
    <t>SpringBoard site license for 13 middle schools and 4 high schools</t>
  </si>
  <si>
    <t>* Years 2 and 3 prices do not reflect possible increases in College Board program costs.</t>
  </si>
  <si>
    <t>COLLEGE BOARD PROPOSAL BUDGET</t>
  </si>
  <si>
    <t>Eleven 1-day workshops at $3200/workshop; one 2-day workshop at $6,000</t>
  </si>
  <si>
    <t>Includes: 15% of Alex Chavarry's time</t>
  </si>
  <si>
    <t>Mileage Reimbursement</t>
  </si>
  <si>
    <r>
      <t xml:space="preserve">Sets of 10 at $147.78/set; 2 sets/grade/school; yr1 6th grade, yr2 7th grade, yr3 8th grade
</t>
    </r>
    <r>
      <rPr>
        <i/>
        <sz val="8"/>
        <rFont val="Arial"/>
        <family val="2"/>
      </rPr>
      <t>Note</t>
    </r>
    <r>
      <rPr>
        <sz val="8"/>
        <rFont val="Arial"/>
        <family val="2"/>
      </rPr>
      <t>: Calculators are not required for the SpringBoard Program; this is a district request</t>
    </r>
  </si>
  <si>
    <t>Includes: additional SpringBoard training at $5400; 15% of Alex Chavarry's time</t>
  </si>
  <si>
    <t>Total Picower Request</t>
  </si>
  <si>
    <t>$15/student; approx. 127 students/school; includes instructional units, diagnostic assessments, face-to-face and online professional development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</si>
</sst>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164" fontId="3" fillId="4" borderId="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4" fontId="3" fillId="4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2.28125" style="1" customWidth="1"/>
    <col min="2" max="2" width="35.421875" style="1" customWidth="1"/>
    <col min="3" max="4" width="9.421875" style="1" customWidth="1"/>
    <col min="5" max="5" width="10.57421875" style="1" customWidth="1"/>
    <col min="6" max="6" width="3.00390625" style="1" customWidth="1"/>
    <col min="7" max="16384" width="9.140625" style="1" customWidth="1"/>
  </cols>
  <sheetData>
    <row r="1" spans="1:2" ht="12.75">
      <c r="A1" s="39" t="s">
        <v>65</v>
      </c>
      <c r="B1" s="40"/>
    </row>
    <row r="3" spans="1:11" ht="22.5">
      <c r="A3" s="2" t="s">
        <v>0</v>
      </c>
      <c r="B3" s="3" t="s">
        <v>4</v>
      </c>
      <c r="C3" s="20" t="s">
        <v>1</v>
      </c>
      <c r="D3" s="20" t="s">
        <v>61</v>
      </c>
      <c r="E3" s="20" t="s">
        <v>62</v>
      </c>
      <c r="F3" s="5"/>
      <c r="G3" s="6" t="s">
        <v>5</v>
      </c>
      <c r="H3" s="4"/>
      <c r="I3" s="4"/>
      <c r="J3" s="4"/>
      <c r="K3" s="4"/>
    </row>
    <row r="4" spans="1:11" ht="11.25">
      <c r="A4" s="12"/>
      <c r="B4" s="13"/>
      <c r="C4" s="21"/>
      <c r="D4" s="21"/>
      <c r="E4" s="21"/>
      <c r="F4" s="14"/>
      <c r="G4" s="15"/>
      <c r="H4" s="8"/>
      <c r="I4" s="8"/>
      <c r="J4" s="8"/>
      <c r="K4" s="8"/>
    </row>
    <row r="5" spans="1:7" ht="11.25">
      <c r="A5" s="11" t="s">
        <v>19</v>
      </c>
      <c r="B5" s="1" t="s">
        <v>56</v>
      </c>
      <c r="C5" s="22">
        <v>85000</v>
      </c>
      <c r="D5" s="22">
        <f>(C5*0.03)+C5</f>
        <v>87550</v>
      </c>
      <c r="E5" s="22">
        <f>(D5*0.03)+D5</f>
        <v>90176.5</v>
      </c>
      <c r="G5" s="1" t="s">
        <v>53</v>
      </c>
    </row>
    <row r="6" spans="1:7" ht="11.25">
      <c r="A6" s="11"/>
      <c r="B6" s="1" t="s">
        <v>2</v>
      </c>
      <c r="C6" s="22">
        <f>103*100*4</f>
        <v>41200</v>
      </c>
      <c r="D6" s="22">
        <f>C6</f>
        <v>41200</v>
      </c>
      <c r="E6" s="22">
        <f>C6</f>
        <v>41200</v>
      </c>
      <c r="G6" s="1" t="s">
        <v>27</v>
      </c>
    </row>
    <row r="7" spans="1:7" ht="11.25">
      <c r="A7" s="11"/>
      <c r="B7" s="1" t="s">
        <v>3</v>
      </c>
      <c r="C7" s="22">
        <f>500*17</f>
        <v>8500</v>
      </c>
      <c r="D7" s="22">
        <f>C7</f>
        <v>8500</v>
      </c>
      <c r="E7" s="22">
        <f>C7</f>
        <v>8500</v>
      </c>
      <c r="G7" s="1" t="s">
        <v>20</v>
      </c>
    </row>
    <row r="8" spans="1:7" ht="11.25">
      <c r="A8" s="11"/>
      <c r="B8" s="1" t="s">
        <v>55</v>
      </c>
      <c r="C8" s="22">
        <f>500*103</f>
        <v>51500</v>
      </c>
      <c r="D8" s="22">
        <f>C8</f>
        <v>51500</v>
      </c>
      <c r="E8" s="22">
        <f>C8</f>
        <v>51500</v>
      </c>
      <c r="G8" s="1" t="s">
        <v>26</v>
      </c>
    </row>
    <row r="9" spans="1:7" ht="11.25">
      <c r="A9" s="11"/>
      <c r="B9" s="1" t="s">
        <v>54</v>
      </c>
      <c r="C9" s="22">
        <f>90*3*103</f>
        <v>27810</v>
      </c>
      <c r="D9" s="22">
        <f>C9</f>
        <v>27810</v>
      </c>
      <c r="E9" s="22">
        <f>C9</f>
        <v>27810</v>
      </c>
      <c r="G9" s="1" t="s">
        <v>28</v>
      </c>
    </row>
    <row r="10" spans="1:7" ht="12" customHeight="1">
      <c r="A10" s="11"/>
      <c r="B10" s="1" t="s">
        <v>21</v>
      </c>
      <c r="C10" s="22">
        <f>0.18*(C5+C6+C7+C8)+(0.034*C9)+6000</f>
        <v>40461.54</v>
      </c>
      <c r="D10" s="22">
        <f>C10</f>
        <v>40461.54</v>
      </c>
      <c r="E10" s="22">
        <f>C10</f>
        <v>40461.54</v>
      </c>
      <c r="G10" s="16" t="s">
        <v>43</v>
      </c>
    </row>
    <row r="11" spans="1:7" ht="12" customHeight="1">
      <c r="A11" s="11"/>
      <c r="B11" s="18" t="s">
        <v>25</v>
      </c>
      <c r="C11" s="23">
        <f>SUM(C5:C10)</f>
        <v>254471.54</v>
      </c>
      <c r="D11" s="22">
        <f>SUM(D5:D10)</f>
        <v>257021.54</v>
      </c>
      <c r="E11" s="22">
        <f>SUM(E5:E10)</f>
        <v>259648.04</v>
      </c>
      <c r="G11" s="19"/>
    </row>
    <row r="12" spans="1:7" ht="12" customHeight="1">
      <c r="A12" s="11"/>
      <c r="C12" s="22"/>
      <c r="D12" s="22"/>
      <c r="E12" s="22"/>
      <c r="G12" s="16"/>
    </row>
    <row r="13" spans="1:7" ht="22.5">
      <c r="A13" s="17" t="s">
        <v>46</v>
      </c>
      <c r="B13" s="7" t="s">
        <v>63</v>
      </c>
      <c r="C13" s="22">
        <f>15*2162</f>
        <v>32430</v>
      </c>
      <c r="D13" s="22">
        <f>C13</f>
        <v>32430</v>
      </c>
      <c r="E13" s="22">
        <f>C13</f>
        <v>32430</v>
      </c>
      <c r="G13" s="1" t="s">
        <v>72</v>
      </c>
    </row>
    <row r="14" spans="1:7" ht="11.25">
      <c r="A14" s="11"/>
      <c r="B14" s="1" t="s">
        <v>10</v>
      </c>
      <c r="C14" s="22">
        <f>6.5*2162</f>
        <v>14053</v>
      </c>
      <c r="D14" s="22">
        <f>C14</f>
        <v>14053</v>
      </c>
      <c r="E14" s="22">
        <f>C14</f>
        <v>14053</v>
      </c>
      <c r="G14" s="1" t="s">
        <v>17</v>
      </c>
    </row>
    <row r="15" spans="1:7" ht="11.25">
      <c r="A15" s="11"/>
      <c r="B15" s="1" t="s">
        <v>6</v>
      </c>
      <c r="C15" s="22">
        <f>400*17</f>
        <v>6800</v>
      </c>
      <c r="D15" s="22">
        <v>0</v>
      </c>
      <c r="E15" s="22">
        <v>0</v>
      </c>
      <c r="G15" s="1" t="s">
        <v>16</v>
      </c>
    </row>
    <row r="16" spans="2:13" ht="26.25" customHeight="1">
      <c r="B16" s="1" t="s">
        <v>22</v>
      </c>
      <c r="C16" s="22">
        <f>147.78*2*13</f>
        <v>3842.28</v>
      </c>
      <c r="D16" s="22">
        <f>C16</f>
        <v>3842.28</v>
      </c>
      <c r="E16" s="22">
        <f>C16</f>
        <v>3842.28</v>
      </c>
      <c r="G16" s="43" t="s">
        <v>69</v>
      </c>
      <c r="H16" s="43"/>
      <c r="I16" s="43"/>
      <c r="J16" s="43"/>
      <c r="K16" s="43"/>
      <c r="L16" s="44"/>
      <c r="M16" s="44"/>
    </row>
    <row r="17" spans="2:7" ht="11.25">
      <c r="B17" s="1" t="s">
        <v>23</v>
      </c>
      <c r="C17" s="22">
        <f>2*886.69*4</f>
        <v>7093.52</v>
      </c>
      <c r="D17" s="22">
        <f>C17</f>
        <v>7093.52</v>
      </c>
      <c r="E17" s="22">
        <f>0</f>
        <v>0</v>
      </c>
      <c r="G17" s="1" t="s">
        <v>24</v>
      </c>
    </row>
    <row r="18" spans="1:5" ht="11.25">
      <c r="A18" s="11"/>
      <c r="B18" s="1" t="s">
        <v>33</v>
      </c>
      <c r="C18" s="22">
        <v>10000</v>
      </c>
      <c r="D18" s="22">
        <v>10000</v>
      </c>
      <c r="E18" s="22">
        <v>10000</v>
      </c>
    </row>
    <row r="19" spans="1:7" ht="11.25">
      <c r="A19" s="11"/>
      <c r="B19" s="1" t="s">
        <v>29</v>
      </c>
      <c r="C19" s="22">
        <v>3850</v>
      </c>
      <c r="D19" s="22">
        <f>C19</f>
        <v>3850</v>
      </c>
      <c r="E19" s="22">
        <f>C19</f>
        <v>3850</v>
      </c>
      <c r="G19" s="1" t="s">
        <v>52</v>
      </c>
    </row>
    <row r="20" spans="2:5" ht="11.25">
      <c r="B20" s="1" t="s">
        <v>30</v>
      </c>
      <c r="C20" s="22">
        <v>500</v>
      </c>
      <c r="D20" s="22">
        <v>500</v>
      </c>
      <c r="E20" s="22">
        <v>500</v>
      </c>
    </row>
    <row r="21" spans="2:7" ht="11.25">
      <c r="B21" s="1" t="s">
        <v>31</v>
      </c>
      <c r="C21" s="22">
        <v>9200</v>
      </c>
      <c r="D21" s="22">
        <v>9200</v>
      </c>
      <c r="E21" s="22">
        <v>9200</v>
      </c>
      <c r="G21" s="1" t="s">
        <v>32</v>
      </c>
    </row>
    <row r="22" spans="2:5" ht="11.25">
      <c r="B22" s="18" t="s">
        <v>25</v>
      </c>
      <c r="C22" s="23">
        <f>SUM(C13:C21)</f>
        <v>87768.8</v>
      </c>
      <c r="D22" s="22">
        <f>SUM(D13:D21)</f>
        <v>80968.8</v>
      </c>
      <c r="E22" s="22">
        <f>SUM(E13:E21)</f>
        <v>73875.28</v>
      </c>
    </row>
    <row r="23" spans="2:5" ht="11.25">
      <c r="B23" s="18"/>
      <c r="C23" s="22"/>
      <c r="D23" s="22"/>
      <c r="E23" s="22"/>
    </row>
    <row r="24" spans="1:6" ht="11.25">
      <c r="A24" s="8"/>
      <c r="B24" s="9" t="s">
        <v>7</v>
      </c>
      <c r="C24" s="24">
        <f>C11+C22</f>
        <v>342240.34</v>
      </c>
      <c r="D24" s="29">
        <f>D22+D11</f>
        <v>337990.34</v>
      </c>
      <c r="E24" s="29">
        <f>E22+E11</f>
        <v>333523.32</v>
      </c>
      <c r="F24" s="8"/>
    </row>
    <row r="25" spans="3:5" ht="11.25">
      <c r="C25" s="22"/>
      <c r="D25" s="22"/>
      <c r="E25" s="22"/>
    </row>
    <row r="26" spans="2:5" ht="11.25">
      <c r="B26" s="10" t="s">
        <v>9</v>
      </c>
      <c r="C26" s="22"/>
      <c r="D26" s="22"/>
      <c r="E26" s="22"/>
    </row>
    <row r="27" spans="2:11" ht="16.5" customHeight="1">
      <c r="B27" s="33" t="s">
        <v>13</v>
      </c>
      <c r="C27" s="38">
        <f>0.25*C24</f>
        <v>85560.085</v>
      </c>
      <c r="D27" s="22">
        <f>0.25*D24</f>
        <v>84497.585</v>
      </c>
      <c r="E27" s="22">
        <f>0.25*E24</f>
        <v>83380.83</v>
      </c>
      <c r="G27" s="1" t="s">
        <v>34</v>
      </c>
      <c r="K27" s="37"/>
    </row>
    <row r="28" spans="2:5" ht="18" customHeight="1">
      <c r="B28" s="11" t="s">
        <v>14</v>
      </c>
      <c r="C28" s="22">
        <f>C24-C27+19366</f>
        <v>276046.255</v>
      </c>
      <c r="D28" s="22">
        <f>D24-D27</f>
        <v>253492.755</v>
      </c>
      <c r="E28" s="22">
        <f>E24-E27</f>
        <v>250142.49</v>
      </c>
    </row>
    <row r="29" spans="2:7" ht="17.25" customHeight="1">
      <c r="B29" s="11" t="s">
        <v>15</v>
      </c>
      <c r="C29" s="22">
        <f>5400+17085</f>
        <v>22485</v>
      </c>
      <c r="D29" s="22">
        <f>C29</f>
        <v>22485</v>
      </c>
      <c r="E29" s="22">
        <f>C29</f>
        <v>22485</v>
      </c>
      <c r="G29" s="8" t="s">
        <v>70</v>
      </c>
    </row>
    <row r="30" spans="2:5" ht="11.25">
      <c r="B30" s="11" t="s">
        <v>51</v>
      </c>
      <c r="C30" s="23">
        <f>SUM(C27:C29)</f>
        <v>384091.34</v>
      </c>
      <c r="D30" s="22">
        <f>SUM(D27:D29)</f>
        <v>360475.34</v>
      </c>
      <c r="E30" s="22">
        <f>SUM(E27:E29)</f>
        <v>356008.32</v>
      </c>
    </row>
    <row r="31" spans="3:5" ht="11.25">
      <c r="C31" s="22"/>
      <c r="D31" s="22"/>
      <c r="E31" s="22"/>
    </row>
    <row r="32" spans="1:11" ht="11.25">
      <c r="A32" s="2" t="s">
        <v>8</v>
      </c>
      <c r="B32" s="3" t="s">
        <v>48</v>
      </c>
      <c r="C32" s="25" t="s">
        <v>1</v>
      </c>
      <c r="D32" s="25"/>
      <c r="E32" s="25"/>
      <c r="F32" s="5"/>
      <c r="G32" s="6" t="s">
        <v>5</v>
      </c>
      <c r="H32" s="4"/>
      <c r="I32" s="4"/>
      <c r="J32" s="4"/>
      <c r="K32" s="4"/>
    </row>
    <row r="33" spans="3:5" ht="11.25">
      <c r="C33" s="22"/>
      <c r="D33" s="22"/>
      <c r="E33" s="22"/>
    </row>
    <row r="34" spans="1:5" ht="11.25">
      <c r="A34" s="11" t="s">
        <v>19</v>
      </c>
      <c r="C34" s="22"/>
      <c r="D34" s="22"/>
      <c r="E34" s="22"/>
    </row>
    <row r="35" spans="2:7" ht="11.25">
      <c r="B35" s="1" t="s">
        <v>35</v>
      </c>
      <c r="C35" s="22">
        <f>65000+(331.63*20)</f>
        <v>71632.6</v>
      </c>
      <c r="D35" s="22"/>
      <c r="E35" s="22"/>
      <c r="G35" s="1" t="s">
        <v>36</v>
      </c>
    </row>
    <row r="36" spans="2:7" ht="11.25">
      <c r="B36" s="1" t="s">
        <v>37</v>
      </c>
      <c r="C36" s="22">
        <v>85000</v>
      </c>
      <c r="D36" s="22"/>
      <c r="E36" s="22"/>
      <c r="G36" s="1" t="s">
        <v>39</v>
      </c>
    </row>
    <row r="37" spans="2:7" ht="11.25">
      <c r="B37" s="1" t="s">
        <v>38</v>
      </c>
      <c r="C37" s="22">
        <v>20000</v>
      </c>
      <c r="D37" s="22"/>
      <c r="E37" s="22"/>
      <c r="G37" s="1" t="s">
        <v>40</v>
      </c>
    </row>
    <row r="38" spans="2:7" ht="11.25">
      <c r="B38" s="1" t="s">
        <v>2</v>
      </c>
      <c r="C38" s="22">
        <f>100*13*30</f>
        <v>39000</v>
      </c>
      <c r="D38" s="22"/>
      <c r="E38" s="22"/>
      <c r="G38" s="1" t="s">
        <v>41</v>
      </c>
    </row>
    <row r="39" spans="2:7" ht="11.25">
      <c r="B39" s="1" t="s">
        <v>21</v>
      </c>
      <c r="C39" s="22">
        <f>0.18*(C35+C36+C37+C38)+12000</f>
        <v>50813.868</v>
      </c>
      <c r="D39" s="22"/>
      <c r="E39" s="22"/>
      <c r="G39" s="1" t="s">
        <v>42</v>
      </c>
    </row>
    <row r="40" spans="2:5" ht="11.25">
      <c r="B40" s="18" t="s">
        <v>25</v>
      </c>
      <c r="C40" s="23">
        <f>SUM(C35:C39)</f>
        <v>266446.468</v>
      </c>
      <c r="D40" s="22"/>
      <c r="E40" s="22"/>
    </row>
    <row r="41" spans="3:5" ht="11.25">
      <c r="C41" s="22"/>
      <c r="D41" s="22"/>
      <c r="E41" s="22"/>
    </row>
    <row r="42" spans="1:7" ht="11.25">
      <c r="A42" s="11" t="s">
        <v>46</v>
      </c>
      <c r="B42" s="1" t="s">
        <v>58</v>
      </c>
      <c r="C42" s="22">
        <f>(11*3200)+6000</f>
        <v>41200</v>
      </c>
      <c r="D42" s="22"/>
      <c r="E42" s="22"/>
      <c r="G42" s="1" t="s">
        <v>66</v>
      </c>
    </row>
    <row r="43" spans="2:7" ht="11.25">
      <c r="B43" s="1" t="s">
        <v>44</v>
      </c>
      <c r="C43" s="22">
        <f>2*15000</f>
        <v>30000</v>
      </c>
      <c r="D43" s="22"/>
      <c r="E43" s="22"/>
      <c r="G43" s="1" t="s">
        <v>45</v>
      </c>
    </row>
    <row r="44" spans="2:7" ht="11.25">
      <c r="B44" s="1" t="s">
        <v>59</v>
      </c>
      <c r="C44" s="22">
        <f>160*100</f>
        <v>16000</v>
      </c>
      <c r="D44" s="22"/>
      <c r="E44" s="22"/>
      <c r="G44" s="1" t="s">
        <v>60</v>
      </c>
    </row>
    <row r="45" spans="2:5" ht="11.25">
      <c r="B45" s="1" t="s">
        <v>33</v>
      </c>
      <c r="C45" s="22">
        <v>10000</v>
      </c>
      <c r="D45" s="22"/>
      <c r="E45" s="22"/>
    </row>
    <row r="46" spans="2:7" ht="11.25">
      <c r="B46" s="1" t="s">
        <v>29</v>
      </c>
      <c r="C46" s="22">
        <v>3850</v>
      </c>
      <c r="D46" s="22"/>
      <c r="E46" s="22"/>
      <c r="G46" s="1" t="s">
        <v>52</v>
      </c>
    </row>
    <row r="47" spans="2:7" ht="11.25">
      <c r="B47" s="1" t="s">
        <v>18</v>
      </c>
      <c r="C47" s="22">
        <v>5000</v>
      </c>
      <c r="D47" s="22"/>
      <c r="E47" s="22"/>
      <c r="G47" s="1" t="s">
        <v>47</v>
      </c>
    </row>
    <row r="48" spans="2:7" ht="11.25">
      <c r="B48" s="1" t="s">
        <v>68</v>
      </c>
      <c r="C48" s="22">
        <f>(750*0.405*2)*12</f>
        <v>7290</v>
      </c>
      <c r="D48" s="22"/>
      <c r="E48" s="22"/>
      <c r="G48" s="1" t="s">
        <v>57</v>
      </c>
    </row>
    <row r="49" spans="2:5" ht="11.25">
      <c r="B49" s="18" t="s">
        <v>25</v>
      </c>
      <c r="C49" s="23">
        <f>SUM(C42:C48)</f>
        <v>113340</v>
      </c>
      <c r="D49" s="22"/>
      <c r="E49" s="22"/>
    </row>
    <row r="50" spans="3:5" ht="11.25">
      <c r="C50" s="22"/>
      <c r="D50" s="22"/>
      <c r="E50" s="22"/>
    </row>
    <row r="51" spans="2:6" ht="11.25">
      <c r="B51" s="9" t="s">
        <v>11</v>
      </c>
      <c r="C51" s="24">
        <f>C40+C49</f>
        <v>379786.468</v>
      </c>
      <c r="D51" s="29"/>
      <c r="E51" s="29"/>
      <c r="F51" s="8"/>
    </row>
    <row r="52" spans="3:5" ht="11.25">
      <c r="C52" s="22"/>
      <c r="D52" s="22"/>
      <c r="E52" s="22"/>
    </row>
    <row r="53" spans="2:14" ht="11.25">
      <c r="B53" s="10" t="s">
        <v>9</v>
      </c>
      <c r="C53" s="22"/>
      <c r="D53" s="22"/>
      <c r="E53" s="22"/>
      <c r="N53" s="19"/>
    </row>
    <row r="54" spans="2:7" ht="15.75" customHeight="1">
      <c r="B54" s="33" t="s">
        <v>13</v>
      </c>
      <c r="C54" s="38">
        <f>C51</f>
        <v>379786.468</v>
      </c>
      <c r="D54" s="22"/>
      <c r="E54" s="22"/>
      <c r="G54" s="37"/>
    </row>
    <row r="55" spans="2:11" ht="15" customHeight="1">
      <c r="B55" s="11" t="s">
        <v>14</v>
      </c>
      <c r="C55" s="22">
        <v>50779</v>
      </c>
      <c r="D55" s="22"/>
      <c r="E55" s="22"/>
      <c r="G55" s="41" t="s">
        <v>49</v>
      </c>
      <c r="H55" s="42"/>
      <c r="I55" s="42"/>
      <c r="J55" s="42"/>
      <c r="K55" s="42"/>
    </row>
    <row r="56" spans="2:7" ht="14.25" customHeight="1">
      <c r="B56" s="11" t="s">
        <v>15</v>
      </c>
      <c r="C56" s="22">
        <f>17085</f>
        <v>17085</v>
      </c>
      <c r="D56" s="22"/>
      <c r="E56" s="22"/>
      <c r="G56" s="1" t="s">
        <v>67</v>
      </c>
    </row>
    <row r="57" spans="2:5" ht="11.25">
      <c r="B57" s="11" t="s">
        <v>51</v>
      </c>
      <c r="C57" s="23">
        <f>SUM(C54:C56)</f>
        <v>447650.468</v>
      </c>
      <c r="D57" s="22"/>
      <c r="E57" s="22"/>
    </row>
    <row r="58" spans="3:5" ht="11.25">
      <c r="C58" s="26"/>
      <c r="D58" s="27"/>
      <c r="E58" s="27"/>
    </row>
    <row r="59" spans="1:11" ht="11.25">
      <c r="A59" s="5" t="s">
        <v>12</v>
      </c>
      <c r="B59" s="4"/>
      <c r="C59" s="28" t="s">
        <v>1</v>
      </c>
      <c r="D59" s="28"/>
      <c r="E59" s="28"/>
      <c r="F59" s="5"/>
      <c r="G59" s="4"/>
      <c r="H59" s="4"/>
      <c r="I59" s="4"/>
      <c r="J59" s="4"/>
      <c r="K59" s="4"/>
    </row>
    <row r="60" spans="3:5" ht="11.25">
      <c r="C60" s="27"/>
      <c r="D60" s="27"/>
      <c r="E60" s="27"/>
    </row>
    <row r="61" spans="2:5" ht="11.25">
      <c r="B61" s="14" t="s">
        <v>50</v>
      </c>
      <c r="C61" s="32">
        <f>C57+C30</f>
        <v>831741.808</v>
      </c>
      <c r="D61" s="27"/>
      <c r="E61" s="27"/>
    </row>
    <row r="62" spans="2:5" ht="11.25">
      <c r="B62" s="14"/>
      <c r="C62" s="31"/>
      <c r="D62" s="27"/>
      <c r="E62" s="27"/>
    </row>
    <row r="63" spans="2:5" ht="11.25">
      <c r="B63" s="33" t="s">
        <v>71</v>
      </c>
      <c r="C63" s="34">
        <f>C27+C54</f>
        <v>465346.553</v>
      </c>
      <c r="D63" s="30"/>
      <c r="E63" s="30"/>
    </row>
    <row r="64" spans="2:5" ht="11.25">
      <c r="B64" s="14"/>
      <c r="C64" s="36"/>
      <c r="D64" s="35"/>
      <c r="E64" s="35"/>
    </row>
    <row r="65" ht="11.25">
      <c r="A65" s="11" t="s">
        <v>64</v>
      </c>
    </row>
    <row r="66" ht="11.25">
      <c r="A66" s="11"/>
    </row>
  </sheetData>
  <mergeCells count="3">
    <mergeCell ref="A1:B1"/>
    <mergeCell ref="G55:K55"/>
    <mergeCell ref="G16:M16"/>
  </mergeCells>
  <printOptions/>
  <pageMargins left="0.5" right="0.5" top="0.25" bottom="0.25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College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Systems</dc:creator>
  <cp:keywords/>
  <dc:description/>
  <cp:lastModifiedBy>reesen</cp:lastModifiedBy>
  <cp:lastPrinted>2005-03-15T20:30:57Z</cp:lastPrinted>
  <dcterms:created xsi:type="dcterms:W3CDTF">2005-03-11T15:56:48Z</dcterms:created>
  <dcterms:modified xsi:type="dcterms:W3CDTF">2005-03-16T19:13:01Z</dcterms:modified>
  <cp:category/>
  <cp:version/>
  <cp:contentType/>
  <cp:contentStatus/>
</cp:coreProperties>
</file>